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framptoncotterellpc.sharepoint.com/Office Data/FINANCE/Audit/External Audit/2024-25/"/>
    </mc:Choice>
  </mc:AlternateContent>
  <xr:revisionPtr revIDLastSave="274" documentId="8_{E6C3DF35-A882-41E7-B0D6-E1D2AA2F32A3}" xr6:coauthVersionLast="47" xr6:coauthVersionMax="47" xr10:uidLastSave="{65744F56-29A8-4ECC-802B-CB17570E8BA9}"/>
  <bookViews>
    <workbookView xWindow="-120" yWindow="-120" windowWidth="20730" windowHeight="11040" tabRatio="874" firstSheet="2" activeTab="5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  <sheet name="Sheet1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D28" i="10"/>
  <c r="D27" i="10"/>
  <c r="D17" i="8"/>
  <c r="E34" i="11"/>
  <c r="C34" i="11"/>
  <c r="C40" i="11"/>
  <c r="B40" i="11"/>
  <c r="D39" i="11"/>
  <c r="D38" i="11"/>
  <c r="D37" i="11"/>
  <c r="C13" i="13"/>
  <c r="D13" i="13"/>
  <c r="D40" i="11" l="1"/>
  <c r="F33" i="14"/>
  <c r="F30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34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31" i="10"/>
  <c r="B31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6" i="8"/>
  <c r="D15" i="8"/>
  <c r="D14" i="8"/>
  <c r="D13" i="8"/>
  <c r="B31" i="7"/>
  <c r="D15" i="7"/>
  <c r="D29" i="7"/>
  <c r="D28" i="7"/>
  <c r="D27" i="7"/>
  <c r="D31" i="7" s="1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31" i="10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<sst xmlns="http://schemas.openxmlformats.org/spreadsheetml/2006/main" count="206" uniqueCount="123">
  <si>
    <t>Total</t>
  </si>
  <si>
    <t>Explanation (Ensure each explanation is quantified)</t>
  </si>
  <si>
    <t>Precept or rates and levies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</si>
  <si>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</si>
  <si>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</si>
  <si>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</si>
  <si>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</si>
  <si>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</si>
  <si>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</si>
  <si>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</si>
  <si>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</si>
  <si>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</si>
  <si>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</si>
  <si>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</si>
  <si>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</si>
  <si>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</si>
  <si>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</si>
  <si>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</si>
  <si>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</si>
  <si>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</si>
  <si>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</si>
  <si>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</si>
  <si>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</si>
  <si>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</si>
  <si>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</si>
  <si>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</si>
  <si>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</si>
  <si>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</si>
  <si>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</si>
  <si>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</si>
  <si>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</si>
  <si>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</si>
  <si>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</si>
  <si>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</si>
  <si>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</si>
  <si>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</si>
  <si>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</si>
  <si>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</si>
  <si>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</si>
  <si>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</si>
  <si>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</si>
  <si>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</si>
  <si>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</si>
  <si>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</si>
  <si>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</si>
  <si>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</si>
  <si>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</si>
  <si>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</si>
  <si>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</si>
  <si>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</si>
  <si>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Bal c/f checker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</si>
  <si>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</si>
  <si>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</si>
  <si>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</si>
  <si>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</si>
  <si>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</si>
  <si>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</si>
  <si>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</si>
  <si>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</si>
  <si>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</si>
  <si>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</si>
  <si>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</si>
  <si>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</si>
  <si>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Accounting statements 2024-25</t>
  </si>
  <si>
    <t>2024/25</t>
  </si>
  <si>
    <t>2024/25       £</t>
  </si>
  <si>
    <t>Lawn Tennis Association funding recived in 2023-24, towards the tennis courts refurbishment</t>
  </si>
  <si>
    <t>SGC- Section 106 funding received in 2023-24 towards the tennis court refurbishment, including replacment fencing &amp; booking sustem</t>
  </si>
  <si>
    <t>Suez funding towards the total refurbishment of the Ridings Road play area</t>
  </si>
  <si>
    <t>CIL increase in entitlement</t>
  </si>
  <si>
    <t>New homes bonus grant towards legal fees for altering the Park covenant</t>
  </si>
  <si>
    <t>Grant funding for 2 electric bikes</t>
  </si>
  <si>
    <t>Youth service contribution from 2 neighbouring Councils</t>
  </si>
  <si>
    <t>Tennis courts income</t>
  </si>
  <si>
    <t xml:space="preserve">Increase in Room Hire  </t>
  </si>
  <si>
    <t>Increase in bank interest</t>
  </si>
  <si>
    <t>Increase in warm space grant</t>
  </si>
  <si>
    <t>Increase in sports club fees- rugby</t>
  </si>
  <si>
    <t>Increase in sports club fees-cricket</t>
  </si>
  <si>
    <t>increase in sports club fees- football</t>
  </si>
  <si>
    <t>New Community Nature Officer post created from November 2024</t>
  </si>
  <si>
    <t>Final loan repayment made in 2023/24</t>
  </si>
  <si>
    <t>Marketing &amp; Communication Officer- increase in hours from 20 to 25 hours per week from July 2024</t>
  </si>
  <si>
    <t>Additional holiday cover required in 2023-24 for 1 of the administrators</t>
  </si>
  <si>
    <t>Tennis court refurbishment in 2023-24</t>
  </si>
  <si>
    <t>Grass cutting contract</t>
  </si>
  <si>
    <t>New gates &amp; fence installed at Jubilee allotments in 2023-24</t>
  </si>
  <si>
    <t>Property building fund, new flooring installed at the Pavilion</t>
  </si>
  <si>
    <t>yes</t>
  </si>
  <si>
    <t>Play area redevelopment in 2023-24, dropped kerb installed at the play area 2025-25</t>
  </si>
  <si>
    <t>no</t>
  </si>
  <si>
    <t>Park improvements carried out in 2023-24, Pathway project at the park 2024-25</t>
  </si>
  <si>
    <t>Events</t>
  </si>
  <si>
    <t>Trees &amp; shrubs</t>
  </si>
  <si>
    <t>Reduction in youth provision costs</t>
  </si>
  <si>
    <t>legal fees in 2023-24 relating to the covenant at the Park</t>
  </si>
  <si>
    <t>General maintenance costs reduction</t>
  </si>
  <si>
    <t>Reduction in accountancy fees</t>
  </si>
  <si>
    <t>Electricity contractor correction</t>
  </si>
  <si>
    <t>Reduction on spending on civic furniture</t>
  </si>
  <si>
    <t>Replacing out of date IT equipment,plus1 new laptop for a new member of staff</t>
  </si>
  <si>
    <t>Election Fund</t>
  </si>
  <si>
    <t>CIL 20/21 Climate &amp; nature</t>
  </si>
  <si>
    <t>Property Building Fund</t>
  </si>
  <si>
    <t>Play equipment fund</t>
  </si>
  <si>
    <t>Solar income-Grange Farm</t>
  </si>
  <si>
    <t>Pitch Improvement project</t>
  </si>
  <si>
    <t>Cil 19/20 Park Improvements</t>
  </si>
  <si>
    <t>Civic Furniture</t>
  </si>
  <si>
    <t>Youth Club</t>
  </si>
  <si>
    <t>Park Improvement Fund</t>
  </si>
  <si>
    <t>Stonewalls</t>
  </si>
  <si>
    <t>VA CommunityProjects</t>
  </si>
  <si>
    <t>Tennis Sinking Fund (Revenue)</t>
  </si>
  <si>
    <t>Bat Fund</t>
  </si>
  <si>
    <t>IT Equipment</t>
  </si>
  <si>
    <t>Conservation contract</t>
  </si>
  <si>
    <t>CIL 21/22- Climate &amp; Nature</t>
  </si>
  <si>
    <t>CIL 22/23 Climate &amp; Nature</t>
  </si>
  <si>
    <t>CIL 23/24</t>
  </si>
  <si>
    <t>Recharge to South Gloucestershire Council for 1 of our staff working for them 1 day per week</t>
  </si>
  <si>
    <t>Cleaner finished 31.1.2025 and a external contractor employed instead</t>
  </si>
  <si>
    <t>Climate &amp; Nature Officer increased hours from 30 to 37 hours per week from Nov 2023, plus increase in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</si>
</sst>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7" fillId="0" borderId="2" xfId="0" applyFont="1" applyBorder="1"/>
    <xf numFmtId="0" fontId="0" fillId="0" borderId="3" xfId="0" applyBorder="1"/>
    <xf numFmtId="3" fontId="15" fillId="6" borderId="0" xfId="0" applyNumberFormat="1" applyFont="1" applyFill="1"/>
    <xf numFmtId="4" fontId="15" fillId="6" borderId="0" xfId="0" applyNumberFormat="1" applyFont="1" applyFill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7" fillId="0" borderId="3" xfId="0" applyFont="1" applyBorder="1"/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opLeftCell="A9" workbookViewId="0">
      <selection activeCell="E13" sqref="E13"/>
    </sheetView>
  </sheetViews>
  <sheetFormatPr defaultRowHeight="15" x14ac:dyDescent="0.25"/>
  <cols>
    <col min="1" max="1" width="4.140625" customWidth="1"/>
    <col min="2" max="2" width="28.7109375" style="22" customWidth="1"/>
    <col min="3" max="6" width="16.5703125" customWidth="1"/>
    <col min="7" max="8" width="16.5703125" hidden="1" customWidth="1"/>
    <col min="9" max="9" width="77.140625" style="24" customWidth="1"/>
    <col min="10" max="10" width="23.140625" bestFit="1" customWidth="1"/>
  </cols>
  <sheetData>
    <row r="1" spans="2:10" ht="17.25" customHeight="1" x14ac:dyDescent="0.25">
      <c r="B1" s="26" t="s">
        <v>63</v>
      </c>
    </row>
    <row r="3" spans="2:10" ht="15" customHeight="1" x14ac:dyDescent="0.25">
      <c r="B3" s="82" t="s">
        <v>36</v>
      </c>
      <c r="C3" s="83"/>
      <c r="D3" s="83"/>
      <c r="E3" s="83"/>
      <c r="F3" s="83"/>
      <c r="G3" s="83"/>
      <c r="H3" s="83"/>
      <c r="I3" s="83"/>
    </row>
    <row r="4" spans="2:10" ht="15" customHeight="1" thickBot="1" x14ac:dyDescent="0.3"/>
    <row r="5" spans="2:10" ht="15" customHeight="1" x14ac:dyDescent="0.25">
      <c r="B5" s="27"/>
      <c r="C5" s="81" t="s">
        <v>13</v>
      </c>
      <c r="D5" s="81"/>
      <c r="E5" s="47"/>
      <c r="F5" s="47"/>
      <c r="G5" s="47"/>
      <c r="H5" s="47"/>
      <c r="I5" s="37" t="s">
        <v>14</v>
      </c>
      <c r="J5" s="42" t="s">
        <v>40</v>
      </c>
    </row>
    <row r="6" spans="2:10" ht="30" x14ac:dyDescent="0.25">
      <c r="B6" s="28"/>
      <c r="C6" s="29">
        <v>45382</v>
      </c>
      <c r="D6" s="29">
        <v>45747</v>
      </c>
      <c r="E6" s="48" t="s">
        <v>41</v>
      </c>
      <c r="F6" s="48" t="s">
        <v>42</v>
      </c>
      <c r="G6" s="48"/>
      <c r="H6" s="48"/>
      <c r="I6" s="38" t="s">
        <v>35</v>
      </c>
      <c r="J6" s="43"/>
    </row>
    <row r="7" spans="2:10" s="21" customFormat="1" ht="30" x14ac:dyDescent="0.25">
      <c r="B7" s="30" t="s">
        <v>15</v>
      </c>
      <c r="C7" s="68">
        <v>531636</v>
      </c>
      <c r="D7" s="68">
        <v>502272</v>
      </c>
      <c r="E7" s="55"/>
      <c r="F7" s="55"/>
      <c r="G7" s="50"/>
      <c r="H7" s="50"/>
      <c r="I7" s="39" t="s">
        <v>34</v>
      </c>
      <c r="J7" s="44"/>
    </row>
    <row r="8" spans="2:10" s="21" customFormat="1" ht="30" x14ac:dyDescent="0.25">
      <c r="B8" s="30" t="s">
        <v>16</v>
      </c>
      <c r="C8" s="68">
        <v>381303</v>
      </c>
      <c r="D8" s="68">
        <v>407041</v>
      </c>
      <c r="E8" s="50">
        <f>D8-C8</f>
        <v>25738</v>
      </c>
      <c r="F8" s="49">
        <f>IF(AND(C8=0,D8=0),0,IF(C8=0,1,IF(D8=0,-1,(D8-C8)/C8)))</f>
        <v>6.7500124572846265E-2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17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25">
      <c r="B9" s="30" t="s">
        <v>18</v>
      </c>
      <c r="C9" s="68">
        <v>241226</v>
      </c>
      <c r="D9" s="68">
        <v>103585</v>
      </c>
      <c r="E9" s="50">
        <f t="shared" ref="E9:E12" si="0">D9-C9</f>
        <v>-137641</v>
      </c>
      <c r="F9" s="49">
        <f t="shared" ref="F9:F12" si="1">IF(AND(C9=0,D9=0),0,IF(C9=0,1,IF(D9=0,-1,(D9-C9)/C9)))</f>
        <v>-0.57058940578544604</v>
      </c>
      <c r="G9" s="34" t="str">
        <f t="shared" ref="G9:G12" si="2">IF(E9&gt;100000,"Yes",IF(E9&lt;-100000,"Yes","No"))</f>
        <v>Yes</v>
      </c>
      <c r="H9" s="34" t="str">
        <f t="shared" ref="H9:H12" si="3">IF(F9&gt;15%,"Yes",IF(F9&lt;-15%,"Yes","No"))</f>
        <v>Yes</v>
      </c>
      <c r="I9" s="39" t="s">
        <v>19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1" t="s">
        <v>20</v>
      </c>
      <c r="C10" s="68">
        <v>210498</v>
      </c>
      <c r="D10" s="68">
        <v>242378</v>
      </c>
      <c r="E10" s="50">
        <f t="shared" si="0"/>
        <v>31880</v>
      </c>
      <c r="F10" s="49">
        <f t="shared" si="1"/>
        <v>0.15145037007477505</v>
      </c>
      <c r="G10" s="34" t="str">
        <f t="shared" si="2"/>
        <v>No</v>
      </c>
      <c r="H10" s="34" t="str">
        <f t="shared" si="3"/>
        <v>Yes</v>
      </c>
      <c r="I10" s="39" t="s">
        <v>21</v>
      </c>
      <c r="J10" s="46" t="str">
        <f t="shared" ref="J10:J12" si="4">IF(ISBLANK(C10),"Enter figures",IF(G10="Yes","Please explain within the relevant tab",IF(H10="Yes","Please explain within the relevant tab","No explanation required")))</f>
        <v>Please explain within the relevant tab</v>
      </c>
    </row>
    <row r="11" spans="2:10" ht="30" x14ac:dyDescent="0.25">
      <c r="B11" s="31" t="s">
        <v>22</v>
      </c>
      <c r="C11" s="68">
        <v>13580</v>
      </c>
      <c r="D11" s="68">
        <v>0</v>
      </c>
      <c r="E11" s="50">
        <f t="shared" si="0"/>
        <v>-13580</v>
      </c>
      <c r="F11" s="49">
        <f t="shared" si="1"/>
        <v>-1</v>
      </c>
      <c r="G11" s="34" t="str">
        <f t="shared" si="2"/>
        <v>No</v>
      </c>
      <c r="H11" s="34" t="str">
        <f t="shared" si="3"/>
        <v>Yes</v>
      </c>
      <c r="I11" s="39" t="s">
        <v>23</v>
      </c>
      <c r="J11" s="46" t="str">
        <f t="shared" si="4"/>
        <v>Please explain within the relevant tab</v>
      </c>
    </row>
    <row r="12" spans="2:10" ht="30" x14ac:dyDescent="0.25">
      <c r="B12" s="31" t="s">
        <v>24</v>
      </c>
      <c r="C12" s="68">
        <v>427815</v>
      </c>
      <c r="D12" s="68">
        <v>204524</v>
      </c>
      <c r="E12" s="50">
        <f t="shared" si="0"/>
        <v>-223291</v>
      </c>
      <c r="F12" s="49">
        <f t="shared" si="1"/>
        <v>-0.52193354604209763</v>
      </c>
      <c r="G12" s="34" t="str">
        <f t="shared" si="2"/>
        <v>Yes</v>
      </c>
      <c r="H12" s="34" t="str">
        <f t="shared" si="3"/>
        <v>Yes</v>
      </c>
      <c r="I12" s="39" t="s">
        <v>25</v>
      </c>
      <c r="J12" s="46" t="str">
        <f t="shared" si="4"/>
        <v>Please explain within the relevant tab</v>
      </c>
    </row>
    <row r="13" spans="2:10" ht="38.25" customHeight="1" thickBot="1" x14ac:dyDescent="0.3">
      <c r="B13" s="32" t="s">
        <v>26</v>
      </c>
      <c r="C13" s="69">
        <f>C7+C8+C9-C10-C11-C12</f>
        <v>502272</v>
      </c>
      <c r="D13" s="69">
        <f>D7+D8+D9-D10-D11-D12</f>
        <v>565996</v>
      </c>
      <c r="E13" s="56"/>
      <c r="F13" s="56"/>
      <c r="G13" s="51"/>
      <c r="H13" s="51"/>
      <c r="I13" s="40" t="s">
        <v>27</v>
      </c>
      <c r="J13" s="46" t="s">
        <v>58</v>
      </c>
    </row>
    <row r="14" spans="2:10" ht="15.75" thickBot="1" x14ac:dyDescent="0.3">
      <c r="B14" s="23"/>
      <c r="C14" s="52" t="s">
        <v>50</v>
      </c>
      <c r="D14" s="52" t="s">
        <v>50</v>
      </c>
      <c r="E14" s="52"/>
      <c r="F14" s="52"/>
      <c r="G14" s="52"/>
      <c r="H14" s="52"/>
      <c r="I14" s="25"/>
      <c r="J14" s="46"/>
    </row>
    <row r="15" spans="2:10" ht="30" x14ac:dyDescent="0.25">
      <c r="B15" s="33" t="s">
        <v>28</v>
      </c>
      <c r="C15" s="70">
        <v>503772</v>
      </c>
      <c r="D15" s="70">
        <v>574634</v>
      </c>
      <c r="E15" s="54"/>
      <c r="F15" s="57"/>
      <c r="G15" s="53"/>
      <c r="H15" s="53"/>
      <c r="I15" s="41" t="s">
        <v>29</v>
      </c>
      <c r="J15" s="45"/>
    </row>
    <row r="16" spans="2:10" ht="30" x14ac:dyDescent="0.25">
      <c r="B16" s="31" t="s">
        <v>30</v>
      </c>
      <c r="C16" s="68">
        <v>990568</v>
      </c>
      <c r="D16" s="68">
        <v>996358.01</v>
      </c>
      <c r="E16" s="50">
        <f>D16-C16</f>
        <v>5790.0100000000093</v>
      </c>
      <c r="F16" s="49">
        <f t="shared" ref="F16:F17" si="5">IF(AND(C16=0,D16=0),0,IF(C16=0,1,IF(D16=0,-1,(D16-C16)/C16)))</f>
        <v>5.8451413734342409E-3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31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2" t="s">
        <v>32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33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5" orientation="landscape" r:id="rId1"/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41684-2818-4FFE-B065-476590CDDC8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C12" sqref="C12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2</v>
      </c>
    </row>
    <row r="3" spans="2:6" x14ac:dyDescent="0.25">
      <c r="B3" s="8"/>
    </row>
    <row r="4" spans="2:6" x14ac:dyDescent="0.25">
      <c r="B4" t="s">
        <v>51</v>
      </c>
      <c r="C4" s="36">
        <f>'Accounting Statement'!C8</f>
        <v>381303</v>
      </c>
      <c r="D4" t="s">
        <v>64</v>
      </c>
      <c r="E4" s="36">
        <f>'Accounting Statement'!D8</f>
        <v>407041</v>
      </c>
    </row>
    <row r="6" spans="2:6" x14ac:dyDescent="0.25">
      <c r="D6" t="s">
        <v>3</v>
      </c>
      <c r="E6" s="1">
        <f>E4-C4</f>
        <v>25738</v>
      </c>
    </row>
    <row r="7" spans="2:6" x14ac:dyDescent="0.25">
      <c r="D7" t="s">
        <v>37</v>
      </c>
      <c r="E7" s="6">
        <f>IF(AND(C4=0,E4=0),0,IF(C4=0,1,IF(E4=0,-1,(E4-C4)/C4)))</f>
        <v>6.7500124572846265E-2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5</v>
      </c>
    </row>
    <row r="10" spans="2:6" x14ac:dyDescent="0.25">
      <c r="B10" s="8"/>
    </row>
    <row r="11" spans="2:6" s="3" customFormat="1" ht="26.25" x14ac:dyDescent="0.25">
      <c r="B11" s="4" t="s">
        <v>52</v>
      </c>
      <c r="C11" s="4" t="s">
        <v>65</v>
      </c>
      <c r="D11" s="5" t="s">
        <v>3</v>
      </c>
      <c r="E11" s="87" t="s">
        <v>1</v>
      </c>
      <c r="F11" s="88"/>
    </row>
    <row r="12" spans="2:6" s="11" customFormat="1" x14ac:dyDescent="0.25">
      <c r="B12" s="12"/>
      <c r="C12" s="12"/>
      <c r="D12" s="13">
        <f t="shared" ref="D12:D25" si="0">C12-B12</f>
        <v>0</v>
      </c>
      <c r="E12" s="84"/>
      <c r="F12" s="85"/>
    </row>
    <row r="13" spans="2:6" s="11" customFormat="1" x14ac:dyDescent="0.25">
      <c r="B13" s="12"/>
      <c r="C13" s="12"/>
      <c r="D13" s="13">
        <f t="shared" si="0"/>
        <v>0</v>
      </c>
      <c r="E13" s="84"/>
      <c r="F13" s="85"/>
    </row>
    <row r="14" spans="2:6" s="11" customFormat="1" x14ac:dyDescent="0.25">
      <c r="B14" s="12"/>
      <c r="C14" s="12"/>
      <c r="D14" s="13">
        <f t="shared" si="0"/>
        <v>0</v>
      </c>
      <c r="E14" s="84"/>
      <c r="F14" s="85"/>
    </row>
    <row r="15" spans="2:6" s="11" customFormat="1" x14ac:dyDescent="0.25">
      <c r="B15" s="12"/>
      <c r="C15" s="12"/>
      <c r="D15" s="13">
        <f t="shared" si="0"/>
        <v>0</v>
      </c>
      <c r="E15" s="84"/>
      <c r="F15" s="85"/>
    </row>
    <row r="16" spans="2:6" s="11" customFormat="1" x14ac:dyDescent="0.25">
      <c r="B16" s="12"/>
      <c r="C16" s="12"/>
      <c r="D16" s="13">
        <f t="shared" si="0"/>
        <v>0</v>
      </c>
      <c r="E16" s="84"/>
      <c r="F16" s="85"/>
    </row>
    <row r="17" spans="1:8" s="11" customFormat="1" x14ac:dyDescent="0.25">
      <c r="B17" s="12"/>
      <c r="C17" s="12"/>
      <c r="D17" s="13">
        <f t="shared" si="0"/>
        <v>0</v>
      </c>
      <c r="E17" s="84"/>
      <c r="F17" s="85"/>
    </row>
    <row r="18" spans="1:8" s="11" customFormat="1" x14ac:dyDescent="0.25">
      <c r="B18" s="12"/>
      <c r="C18" s="12"/>
      <c r="D18" s="13">
        <f t="shared" si="0"/>
        <v>0</v>
      </c>
      <c r="E18" s="84"/>
      <c r="F18" s="85"/>
    </row>
    <row r="19" spans="1:8" s="11" customFormat="1" x14ac:dyDescent="0.25">
      <c r="B19" s="12"/>
      <c r="C19" s="12"/>
      <c r="D19" s="13">
        <f t="shared" si="0"/>
        <v>0</v>
      </c>
      <c r="E19" s="84"/>
      <c r="F19" s="85"/>
    </row>
    <row r="20" spans="1:8" s="11" customFormat="1" x14ac:dyDescent="0.25">
      <c r="B20" s="12"/>
      <c r="C20" s="12"/>
      <c r="D20" s="13">
        <f t="shared" si="0"/>
        <v>0</v>
      </c>
      <c r="E20" s="84"/>
      <c r="F20" s="85"/>
    </row>
    <row r="21" spans="1:8" s="11" customFormat="1" x14ac:dyDescent="0.25">
      <c r="B21" s="12"/>
      <c r="C21" s="12"/>
      <c r="D21" s="13">
        <f t="shared" si="0"/>
        <v>0</v>
      </c>
      <c r="E21" s="84"/>
      <c r="F21" s="85"/>
    </row>
    <row r="22" spans="1:8" s="11" customFormat="1" x14ac:dyDescent="0.25">
      <c r="B22" s="12"/>
      <c r="C22" s="12"/>
      <c r="D22" s="13">
        <f t="shared" si="0"/>
        <v>0</v>
      </c>
      <c r="E22" s="84"/>
      <c r="F22" s="85"/>
    </row>
    <row r="23" spans="1:8" s="11" customFormat="1" x14ac:dyDescent="0.25">
      <c r="B23" s="12"/>
      <c r="C23" s="12"/>
      <c r="D23" s="13">
        <f t="shared" si="0"/>
        <v>0</v>
      </c>
      <c r="E23" s="84"/>
      <c r="F23" s="85"/>
    </row>
    <row r="24" spans="1:8" s="11" customFormat="1" x14ac:dyDescent="0.25">
      <c r="B24" s="12"/>
      <c r="C24" s="12"/>
      <c r="D24" s="13">
        <f t="shared" si="0"/>
        <v>0</v>
      </c>
      <c r="E24" s="84"/>
      <c r="F24" s="85"/>
    </row>
    <row r="25" spans="1:8" s="11" customFormat="1" x14ac:dyDescent="0.25">
      <c r="B25" s="12"/>
      <c r="C25" s="12"/>
      <c r="D25" s="13">
        <f t="shared" si="0"/>
        <v>0</v>
      </c>
      <c r="E25" s="84"/>
      <c r="F25" s="85"/>
    </row>
    <row r="26" spans="1:8" x14ac:dyDescent="0.25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6"/>
      <c r="F26" s="85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4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2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4"/>
  <sheetViews>
    <sheetView topLeftCell="A3" workbookViewId="0">
      <selection activeCell="G9" sqref="G9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113.42578125" customWidth="1"/>
  </cols>
  <sheetData>
    <row r="1" spans="1:7" x14ac:dyDescent="0.25">
      <c r="B1" s="15" t="s">
        <v>6</v>
      </c>
    </row>
    <row r="3" spans="1:7" x14ac:dyDescent="0.25">
      <c r="B3" s="8"/>
    </row>
    <row r="4" spans="1:7" x14ac:dyDescent="0.25">
      <c r="B4" t="s">
        <v>51</v>
      </c>
      <c r="C4" s="36">
        <f>'Accounting Statement'!C9</f>
        <v>241226</v>
      </c>
      <c r="D4" t="s">
        <v>64</v>
      </c>
      <c r="E4" s="36">
        <f>'Accounting Statement'!D9</f>
        <v>103585</v>
      </c>
    </row>
    <row r="6" spans="1:7" x14ac:dyDescent="0.25">
      <c r="D6" t="s">
        <v>3</v>
      </c>
      <c r="E6" s="1">
        <f>E4-C4</f>
        <v>-137641</v>
      </c>
    </row>
    <row r="7" spans="1:7" x14ac:dyDescent="0.25">
      <c r="D7" t="s">
        <v>37</v>
      </c>
      <c r="E7" s="6">
        <f>IF(AND(C4=0,E4=0),0,IF(C4=0,1,IF(E4=0,-1,(E4-C4)/C4)))</f>
        <v>-0.57058940578544604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5</v>
      </c>
    </row>
    <row r="10" spans="1:7" x14ac:dyDescent="0.25">
      <c r="B10" s="76" t="s">
        <v>38</v>
      </c>
    </row>
    <row r="11" spans="1:7" x14ac:dyDescent="0.25">
      <c r="B11" s="76" t="s">
        <v>53</v>
      </c>
    </row>
    <row r="12" spans="1:7" x14ac:dyDescent="0.25">
      <c r="B12" s="76"/>
    </row>
    <row r="13" spans="1:7" x14ac:dyDescent="0.25">
      <c r="B13" s="8"/>
    </row>
    <row r="14" spans="1:7" s="3" customFormat="1" ht="26.25" x14ac:dyDescent="0.25">
      <c r="B14" s="4" t="s">
        <v>52</v>
      </c>
      <c r="C14" s="4" t="s">
        <v>65</v>
      </c>
      <c r="D14" s="5" t="s">
        <v>3</v>
      </c>
      <c r="E14" s="87" t="s">
        <v>1</v>
      </c>
      <c r="F14" s="88"/>
    </row>
    <row r="15" spans="1:7" s="17" customFormat="1" x14ac:dyDescent="0.25">
      <c r="A15" s="16"/>
      <c r="B15" s="13">
        <v>78047.820000000007</v>
      </c>
      <c r="C15" s="13">
        <v>0</v>
      </c>
      <c r="D15" s="74">
        <f>C15-B15</f>
        <v>-78047.820000000007</v>
      </c>
      <c r="E15" s="84" t="s">
        <v>66</v>
      </c>
      <c r="F15" s="89"/>
      <c r="G15" s="16"/>
    </row>
    <row r="16" spans="1:7" s="11" customFormat="1" x14ac:dyDescent="0.25">
      <c r="B16" s="12">
        <v>41780.76</v>
      </c>
      <c r="C16" s="12">
        <v>0</v>
      </c>
      <c r="D16" s="74">
        <f t="shared" ref="D16:D29" si="0">C16-B16</f>
        <v>-41780.76</v>
      </c>
      <c r="E16" s="84" t="s">
        <v>67</v>
      </c>
      <c r="F16" s="85"/>
    </row>
    <row r="17" spans="1:8" s="11" customFormat="1" x14ac:dyDescent="0.25">
      <c r="B17" s="12">
        <v>43700</v>
      </c>
      <c r="C17" s="12">
        <v>0</v>
      </c>
      <c r="D17" s="74">
        <f t="shared" si="0"/>
        <v>-43700</v>
      </c>
      <c r="E17" s="84" t="s">
        <v>68</v>
      </c>
      <c r="F17" s="85"/>
    </row>
    <row r="18" spans="1:8" s="11" customFormat="1" x14ac:dyDescent="0.25">
      <c r="B18" s="12">
        <v>596</v>
      </c>
      <c r="C18" s="12">
        <v>4076</v>
      </c>
      <c r="D18" s="74">
        <f t="shared" si="0"/>
        <v>3480</v>
      </c>
      <c r="E18" s="84" t="s">
        <v>69</v>
      </c>
      <c r="F18" s="85"/>
    </row>
    <row r="19" spans="1:8" s="11" customFormat="1" x14ac:dyDescent="0.25">
      <c r="B19" s="12">
        <v>0</v>
      </c>
      <c r="C19" s="12">
        <v>3900</v>
      </c>
      <c r="D19" s="74">
        <f t="shared" si="0"/>
        <v>3900</v>
      </c>
      <c r="E19" s="84" t="s">
        <v>70</v>
      </c>
      <c r="F19" s="85"/>
    </row>
    <row r="20" spans="1:8" s="11" customFormat="1" x14ac:dyDescent="0.25">
      <c r="B20" s="12"/>
      <c r="C20" s="12">
        <v>1820</v>
      </c>
      <c r="D20" s="74">
        <f t="shared" si="0"/>
        <v>1820</v>
      </c>
      <c r="E20" s="84" t="s">
        <v>71</v>
      </c>
      <c r="F20" s="85"/>
    </row>
    <row r="21" spans="1:8" s="11" customFormat="1" x14ac:dyDescent="0.25">
      <c r="B21" s="12">
        <v>2823</v>
      </c>
      <c r="C21" s="12">
        <v>6352</v>
      </c>
      <c r="D21" s="74">
        <f t="shared" si="0"/>
        <v>3529</v>
      </c>
      <c r="E21" s="84" t="s">
        <v>120</v>
      </c>
      <c r="F21" s="85"/>
    </row>
    <row r="22" spans="1:8" s="11" customFormat="1" x14ac:dyDescent="0.25">
      <c r="B22" s="12">
        <v>5725</v>
      </c>
      <c r="C22" s="12">
        <v>9934</v>
      </c>
      <c r="D22" s="74">
        <f t="shared" si="0"/>
        <v>4209</v>
      </c>
      <c r="E22" s="84" t="s">
        <v>72</v>
      </c>
      <c r="F22" s="85"/>
    </row>
    <row r="23" spans="1:8" s="11" customFormat="1" x14ac:dyDescent="0.25">
      <c r="B23" s="12">
        <v>0</v>
      </c>
      <c r="C23" s="12">
        <v>4663</v>
      </c>
      <c r="D23" s="74">
        <f t="shared" si="0"/>
        <v>4663</v>
      </c>
      <c r="E23" s="84" t="s">
        <v>73</v>
      </c>
      <c r="F23" s="85"/>
    </row>
    <row r="24" spans="1:8" s="11" customFormat="1" x14ac:dyDescent="0.25">
      <c r="B24" s="12">
        <v>2052</v>
      </c>
      <c r="C24" s="12">
        <v>4055</v>
      </c>
      <c r="D24" s="74">
        <f t="shared" si="0"/>
        <v>2003</v>
      </c>
      <c r="E24" s="84" t="s">
        <v>74</v>
      </c>
      <c r="F24" s="85"/>
    </row>
    <row r="25" spans="1:8" s="11" customFormat="1" x14ac:dyDescent="0.25">
      <c r="B25" s="12">
        <v>19775</v>
      </c>
      <c r="C25" s="12">
        <v>20953</v>
      </c>
      <c r="D25" s="74">
        <f t="shared" si="0"/>
        <v>1178</v>
      </c>
      <c r="E25" s="84" t="s">
        <v>75</v>
      </c>
      <c r="F25" s="85"/>
    </row>
    <row r="26" spans="1:8" s="11" customFormat="1" x14ac:dyDescent="0.25">
      <c r="B26" s="12">
        <v>498</v>
      </c>
      <c r="C26" s="12">
        <v>900</v>
      </c>
      <c r="D26" s="74">
        <f t="shared" si="0"/>
        <v>402</v>
      </c>
      <c r="E26" s="84" t="s">
        <v>76</v>
      </c>
      <c r="F26" s="85"/>
    </row>
    <row r="27" spans="1:8" s="11" customFormat="1" x14ac:dyDescent="0.25">
      <c r="B27" s="12">
        <v>5176</v>
      </c>
      <c r="C27" s="12">
        <v>5526</v>
      </c>
      <c r="D27" s="74">
        <f t="shared" si="0"/>
        <v>350</v>
      </c>
      <c r="E27" s="84" t="s">
        <v>77</v>
      </c>
      <c r="F27" s="85"/>
    </row>
    <row r="28" spans="1:8" s="11" customFormat="1" x14ac:dyDescent="0.25">
      <c r="B28" s="12">
        <v>2830</v>
      </c>
      <c r="C28" s="12">
        <v>3022</v>
      </c>
      <c r="D28" s="74">
        <f t="shared" si="0"/>
        <v>192</v>
      </c>
      <c r="E28" s="84" t="s">
        <v>78</v>
      </c>
      <c r="F28" s="85"/>
    </row>
    <row r="29" spans="1:8" s="11" customFormat="1" x14ac:dyDescent="0.25">
      <c r="B29" s="12">
        <v>1497</v>
      </c>
      <c r="C29" s="12">
        <v>1598</v>
      </c>
      <c r="D29" s="74">
        <f t="shared" si="0"/>
        <v>101</v>
      </c>
      <c r="E29" s="84" t="s">
        <v>79</v>
      </c>
      <c r="F29" s="85"/>
    </row>
    <row r="30" spans="1:8" s="11" customFormat="1" x14ac:dyDescent="0.25">
      <c r="B30" s="12"/>
      <c r="C30" s="12"/>
      <c r="D30" s="74"/>
      <c r="E30" s="77"/>
      <c r="F30" s="78"/>
    </row>
    <row r="31" spans="1:8" x14ac:dyDescent="0.25">
      <c r="A31" s="9" t="s">
        <v>0</v>
      </c>
      <c r="B31" s="10">
        <f>SUM(B15:B29)</f>
        <v>204500.58000000002</v>
      </c>
      <c r="C31" s="10">
        <f>SUM(C15:C29)</f>
        <v>66799</v>
      </c>
      <c r="D31" s="75">
        <f>SUM(D15:D30)</f>
        <v>-137701.58000000002</v>
      </c>
      <c r="E31" s="86"/>
      <c r="F31" s="85"/>
      <c r="G31" s="7"/>
    </row>
    <row r="32" spans="1:8" x14ac:dyDescent="0.25">
      <c r="H32" s="2"/>
    </row>
    <row r="33" spans="1:6" x14ac:dyDescent="0.25">
      <c r="F33" s="7"/>
    </row>
    <row r="34" spans="1:6" x14ac:dyDescent="0.25">
      <c r="A34" s="14" t="s">
        <v>4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1:F31"/>
  </mergeCells>
  <pageMargins left="0.7" right="0.7" top="0.75" bottom="0.75" header="0.3" footer="0.3"/>
  <pageSetup paperSize="9" scale="80" orientation="landscape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topLeftCell="A12" workbookViewId="0">
      <selection activeCell="E20" sqref="E20:F20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81" customWidth="1"/>
  </cols>
  <sheetData>
    <row r="1" spans="1:7" x14ac:dyDescent="0.25">
      <c r="B1" s="15" t="s">
        <v>7</v>
      </c>
    </row>
    <row r="3" spans="1:7" x14ac:dyDescent="0.25">
      <c r="B3" s="8"/>
    </row>
    <row r="4" spans="1:7" x14ac:dyDescent="0.25">
      <c r="B4" t="s">
        <v>51</v>
      </c>
      <c r="C4" s="36">
        <f>'Accounting Statement'!C10</f>
        <v>210498</v>
      </c>
      <c r="D4" t="s">
        <v>64</v>
      </c>
      <c r="E4" s="36">
        <f>'Accounting Statement'!D10</f>
        <v>242378</v>
      </c>
    </row>
    <row r="6" spans="1:7" x14ac:dyDescent="0.25">
      <c r="D6" t="s">
        <v>3</v>
      </c>
      <c r="E6" s="1">
        <f>E4-C4</f>
        <v>31880</v>
      </c>
    </row>
    <row r="7" spans="1:7" x14ac:dyDescent="0.25">
      <c r="D7" t="s">
        <v>37</v>
      </c>
      <c r="E7" s="6">
        <f>IF(AND(C4=0,E4=0),0,IF(C4=0,1,IF(E4=0,-1,(E4-C4)/C4)))</f>
        <v>0.15145037007477505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5</v>
      </c>
    </row>
    <row r="10" spans="1:7" x14ac:dyDescent="0.25">
      <c r="B10" s="76" t="s">
        <v>62</v>
      </c>
    </row>
    <row r="11" spans="1:7" x14ac:dyDescent="0.25">
      <c r="B11" s="8"/>
    </row>
    <row r="12" spans="1:7" s="3" customFormat="1" ht="26.25" x14ac:dyDescent="0.25">
      <c r="B12" s="4" t="s">
        <v>52</v>
      </c>
      <c r="C12" s="4" t="s">
        <v>65</v>
      </c>
      <c r="D12" s="5" t="s">
        <v>3</v>
      </c>
      <c r="E12" s="87" t="s">
        <v>1</v>
      </c>
      <c r="F12" s="88"/>
    </row>
    <row r="13" spans="1:7" s="17" customFormat="1" x14ac:dyDescent="0.25">
      <c r="A13" s="16"/>
      <c r="B13" s="13">
        <v>0</v>
      </c>
      <c r="C13" s="13">
        <v>5543.09</v>
      </c>
      <c r="D13" s="13">
        <f>C13-B13</f>
        <v>5543.09</v>
      </c>
      <c r="E13" s="84" t="s">
        <v>80</v>
      </c>
      <c r="F13" s="89"/>
      <c r="G13" s="16"/>
    </row>
    <row r="14" spans="1:7" s="11" customFormat="1" x14ac:dyDescent="0.25">
      <c r="B14" s="12">
        <v>21129.57</v>
      </c>
      <c r="C14" s="12">
        <v>42556.65</v>
      </c>
      <c r="D14" s="13">
        <f t="shared" ref="D14:D27" si="0">C14-B14</f>
        <v>21427.08</v>
      </c>
      <c r="E14" s="84" t="s">
        <v>122</v>
      </c>
      <c r="F14" s="85"/>
    </row>
    <row r="15" spans="1:7" s="11" customFormat="1" x14ac:dyDescent="0.25">
      <c r="B15" s="12">
        <v>18094.740000000002</v>
      </c>
      <c r="C15" s="12">
        <v>23890.14</v>
      </c>
      <c r="D15" s="13">
        <f t="shared" si="0"/>
        <v>5795.3999999999978</v>
      </c>
      <c r="E15" s="84" t="s">
        <v>82</v>
      </c>
      <c r="F15" s="85"/>
    </row>
    <row r="16" spans="1:7" s="11" customFormat="1" x14ac:dyDescent="0.25">
      <c r="B16" s="12">
        <v>6906.42</v>
      </c>
      <c r="C16" s="12">
        <v>6330.46</v>
      </c>
      <c r="D16" s="13">
        <f t="shared" si="0"/>
        <v>-575.96</v>
      </c>
      <c r="E16" s="84" t="s">
        <v>121</v>
      </c>
      <c r="F16" s="85"/>
    </row>
    <row r="17" spans="1:8" s="11" customFormat="1" x14ac:dyDescent="0.25">
      <c r="B17" s="12">
        <v>309.61</v>
      </c>
      <c r="C17" s="12">
        <v>0</v>
      </c>
      <c r="D17" s="13">
        <f t="shared" si="0"/>
        <v>-309.61</v>
      </c>
      <c r="E17" s="84" t="s">
        <v>83</v>
      </c>
      <c r="F17" s="85"/>
    </row>
    <row r="18" spans="1:8" s="11" customFormat="1" x14ac:dyDescent="0.25">
      <c r="B18" s="12"/>
      <c r="C18" s="12"/>
      <c r="D18" s="13">
        <f t="shared" si="0"/>
        <v>0</v>
      </c>
      <c r="E18" s="84"/>
      <c r="F18" s="85"/>
    </row>
    <row r="19" spans="1:8" s="11" customFormat="1" x14ac:dyDescent="0.25">
      <c r="B19" s="12"/>
      <c r="C19" s="12"/>
      <c r="D19" s="13">
        <f t="shared" si="0"/>
        <v>0</v>
      </c>
      <c r="E19" s="84"/>
      <c r="F19" s="85"/>
    </row>
    <row r="20" spans="1:8" s="11" customFormat="1" x14ac:dyDescent="0.25">
      <c r="B20" s="12"/>
      <c r="C20" s="12"/>
      <c r="D20" s="13">
        <f t="shared" si="0"/>
        <v>0</v>
      </c>
      <c r="E20" s="84"/>
      <c r="F20" s="85"/>
    </row>
    <row r="21" spans="1:8" s="11" customFormat="1" x14ac:dyDescent="0.25">
      <c r="B21" s="12"/>
      <c r="C21" s="12"/>
      <c r="D21" s="13">
        <f t="shared" si="0"/>
        <v>0</v>
      </c>
      <c r="E21" s="84"/>
      <c r="F21" s="85"/>
    </row>
    <row r="22" spans="1:8" s="11" customFormat="1" x14ac:dyDescent="0.25">
      <c r="B22" s="12"/>
      <c r="C22" s="12"/>
      <c r="D22" s="13">
        <f t="shared" si="0"/>
        <v>0</v>
      </c>
      <c r="E22" s="84"/>
      <c r="F22" s="85"/>
    </row>
    <row r="23" spans="1:8" s="11" customFormat="1" x14ac:dyDescent="0.25">
      <c r="B23" s="12"/>
      <c r="C23" s="12"/>
      <c r="D23" s="13">
        <f t="shared" si="0"/>
        <v>0</v>
      </c>
      <c r="E23" s="84"/>
      <c r="F23" s="85"/>
    </row>
    <row r="24" spans="1:8" s="11" customFormat="1" x14ac:dyDescent="0.25">
      <c r="B24" s="12"/>
      <c r="C24" s="12"/>
      <c r="D24" s="13">
        <f t="shared" si="0"/>
        <v>0</v>
      </c>
      <c r="E24" s="84"/>
      <c r="F24" s="85"/>
    </row>
    <row r="25" spans="1:8" s="11" customFormat="1" x14ac:dyDescent="0.25">
      <c r="B25" s="12"/>
      <c r="C25" s="12"/>
      <c r="D25" s="13">
        <f t="shared" si="0"/>
        <v>0</v>
      </c>
      <c r="E25" s="84"/>
      <c r="F25" s="85"/>
    </row>
    <row r="26" spans="1:8" s="11" customFormat="1" x14ac:dyDescent="0.25">
      <c r="B26" s="12"/>
      <c r="C26" s="12"/>
      <c r="D26" s="13">
        <f t="shared" si="0"/>
        <v>0</v>
      </c>
      <c r="E26" s="84"/>
      <c r="F26" s="85"/>
    </row>
    <row r="27" spans="1:8" s="11" customFormat="1" x14ac:dyDescent="0.25">
      <c r="B27" s="12"/>
      <c r="C27" s="12"/>
      <c r="D27" s="13">
        <f t="shared" si="0"/>
        <v>0</v>
      </c>
      <c r="E27" s="84"/>
      <c r="F27" s="85"/>
    </row>
    <row r="28" spans="1:8" x14ac:dyDescent="0.25">
      <c r="A28" s="9" t="s">
        <v>0</v>
      </c>
      <c r="B28" s="10">
        <f>SUM(B13:B27)</f>
        <v>46440.34</v>
      </c>
      <c r="C28" s="10">
        <f>SUM(C13:C27)</f>
        <v>78320.340000000011</v>
      </c>
      <c r="D28" s="10">
        <f>SUM(D13:D27)</f>
        <v>31880</v>
      </c>
      <c r="E28" s="86"/>
      <c r="F28" s="85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4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67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E12" sqref="E12:F12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8</v>
      </c>
    </row>
    <row r="3" spans="1:7" x14ac:dyDescent="0.25">
      <c r="B3" s="8"/>
    </row>
    <row r="4" spans="1:7" x14ac:dyDescent="0.25">
      <c r="B4" t="s">
        <v>51</v>
      </c>
      <c r="C4" s="36">
        <f>'Accounting Statement'!C11</f>
        <v>13580</v>
      </c>
      <c r="D4" t="s">
        <v>64</v>
      </c>
      <c r="E4" s="36">
        <f>'Accounting Statement'!D11</f>
        <v>0</v>
      </c>
    </row>
    <row r="6" spans="1:7" x14ac:dyDescent="0.25">
      <c r="D6" t="s">
        <v>3</v>
      </c>
      <c r="E6" s="1">
        <f>E4-C4</f>
        <v>-13580</v>
      </c>
    </row>
    <row r="7" spans="1:7" x14ac:dyDescent="0.25">
      <c r="D7" t="s">
        <v>37</v>
      </c>
      <c r="E7" s="6">
        <f>IF(AND(C4=0,E4=0),0,IF(C4=0,1,IF(E4=0,-1,(E4-C4)/C4)))</f>
        <v>-1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5</v>
      </c>
    </row>
    <row r="10" spans="1:7" x14ac:dyDescent="0.25">
      <c r="B10" s="8"/>
    </row>
    <row r="11" spans="1:7" s="3" customFormat="1" ht="26.25" x14ac:dyDescent="0.25">
      <c r="B11" s="4" t="s">
        <v>52</v>
      </c>
      <c r="C11" s="4" t="s">
        <v>65</v>
      </c>
      <c r="D11" s="5" t="s">
        <v>3</v>
      </c>
      <c r="E11" s="87" t="s">
        <v>1</v>
      </c>
      <c r="F11" s="88"/>
    </row>
    <row r="12" spans="1:7" s="17" customFormat="1" x14ac:dyDescent="0.25">
      <c r="A12" s="16"/>
      <c r="B12" s="13">
        <v>13580</v>
      </c>
      <c r="C12" s="13">
        <v>0</v>
      </c>
      <c r="D12" s="13">
        <f>C12-B12</f>
        <v>-13580</v>
      </c>
      <c r="E12" s="84" t="s">
        <v>81</v>
      </c>
      <c r="F12" s="89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84"/>
      <c r="F13" s="85"/>
    </row>
    <row r="14" spans="1:7" s="11" customFormat="1" x14ac:dyDescent="0.25">
      <c r="B14" s="12"/>
      <c r="C14" s="12"/>
      <c r="D14" s="13">
        <f t="shared" si="0"/>
        <v>0</v>
      </c>
      <c r="E14" s="84"/>
      <c r="F14" s="85"/>
    </row>
    <row r="15" spans="1:7" s="11" customFormat="1" x14ac:dyDescent="0.25">
      <c r="B15" s="12"/>
      <c r="C15" s="12"/>
      <c r="D15" s="13">
        <f t="shared" si="0"/>
        <v>0</v>
      </c>
      <c r="E15" s="84"/>
      <c r="F15" s="85"/>
    </row>
    <row r="16" spans="1:7" s="11" customFormat="1" x14ac:dyDescent="0.25">
      <c r="B16" s="12"/>
      <c r="C16" s="12"/>
      <c r="D16" s="13">
        <f t="shared" si="0"/>
        <v>0</v>
      </c>
      <c r="E16" s="84"/>
      <c r="F16" s="85"/>
    </row>
    <row r="17" spans="1:8" s="11" customFormat="1" x14ac:dyDescent="0.25">
      <c r="B17" s="12"/>
      <c r="C17" s="12"/>
      <c r="D17" s="13">
        <f t="shared" si="0"/>
        <v>0</v>
      </c>
      <c r="E17" s="84"/>
      <c r="F17" s="85"/>
    </row>
    <row r="18" spans="1:8" s="11" customFormat="1" x14ac:dyDescent="0.25">
      <c r="B18" s="12"/>
      <c r="C18" s="12"/>
      <c r="D18" s="13">
        <f t="shared" si="0"/>
        <v>0</v>
      </c>
      <c r="E18" s="84"/>
      <c r="F18" s="85"/>
    </row>
    <row r="19" spans="1:8" s="11" customFormat="1" x14ac:dyDescent="0.25">
      <c r="B19" s="12"/>
      <c r="C19" s="12"/>
      <c r="D19" s="13">
        <f t="shared" si="0"/>
        <v>0</v>
      </c>
      <c r="E19" s="84"/>
      <c r="F19" s="85"/>
    </row>
    <row r="20" spans="1:8" s="11" customFormat="1" x14ac:dyDescent="0.25">
      <c r="B20" s="12"/>
      <c r="C20" s="12"/>
      <c r="D20" s="13">
        <f t="shared" si="0"/>
        <v>0</v>
      </c>
      <c r="E20" s="84"/>
      <c r="F20" s="85"/>
    </row>
    <row r="21" spans="1:8" s="11" customFormat="1" x14ac:dyDescent="0.25">
      <c r="B21" s="12"/>
      <c r="C21" s="12"/>
      <c r="D21" s="13">
        <f t="shared" si="0"/>
        <v>0</v>
      </c>
      <c r="E21" s="84"/>
      <c r="F21" s="85"/>
    </row>
    <row r="22" spans="1:8" s="11" customFormat="1" x14ac:dyDescent="0.25">
      <c r="B22" s="12"/>
      <c r="C22" s="12"/>
      <c r="D22" s="13">
        <f t="shared" si="0"/>
        <v>0</v>
      </c>
      <c r="E22" s="84"/>
      <c r="F22" s="85"/>
    </row>
    <row r="23" spans="1:8" s="11" customFormat="1" x14ac:dyDescent="0.25">
      <c r="B23" s="12"/>
      <c r="C23" s="12"/>
      <c r="D23" s="13">
        <f t="shared" si="0"/>
        <v>0</v>
      </c>
      <c r="E23" s="84"/>
      <c r="F23" s="85"/>
    </row>
    <row r="24" spans="1:8" s="11" customFormat="1" x14ac:dyDescent="0.25">
      <c r="B24" s="12"/>
      <c r="C24" s="12"/>
      <c r="D24" s="13">
        <f t="shared" si="0"/>
        <v>0</v>
      </c>
      <c r="E24" s="84"/>
      <c r="F24" s="85"/>
    </row>
    <row r="25" spans="1:8" s="11" customFormat="1" x14ac:dyDescent="0.25">
      <c r="B25" s="12"/>
      <c r="C25" s="12"/>
      <c r="D25" s="13">
        <f t="shared" si="0"/>
        <v>0</v>
      </c>
      <c r="E25" s="84"/>
      <c r="F25" s="85"/>
    </row>
    <row r="26" spans="1:8" s="11" customFormat="1" x14ac:dyDescent="0.25">
      <c r="B26" s="12"/>
      <c r="C26" s="12"/>
      <c r="D26" s="13">
        <f t="shared" si="0"/>
        <v>0</v>
      </c>
      <c r="E26" s="84"/>
      <c r="F26" s="85"/>
    </row>
    <row r="27" spans="1:8" x14ac:dyDescent="0.25">
      <c r="A27" s="9" t="s">
        <v>0</v>
      </c>
      <c r="B27" s="10">
        <f>SUM(B12:B26)</f>
        <v>13580</v>
      </c>
      <c r="C27" s="10">
        <f>SUM(C12:C26)</f>
        <v>0</v>
      </c>
      <c r="D27" s="10">
        <f>SUM(D12:D26)</f>
        <v>-13580</v>
      </c>
      <c r="E27" s="86"/>
      <c r="F27" s="85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4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2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4"/>
  <sheetViews>
    <sheetView tabSelected="1" topLeftCell="A15" workbookViewId="0">
      <selection activeCell="B24" sqref="B24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0.28515625" customWidth="1"/>
  </cols>
  <sheetData>
    <row r="1" spans="1:8" x14ac:dyDescent="0.25">
      <c r="B1" s="15" t="s">
        <v>9</v>
      </c>
    </row>
    <row r="3" spans="1:8" x14ac:dyDescent="0.25">
      <c r="B3" s="8"/>
    </row>
    <row r="4" spans="1:8" x14ac:dyDescent="0.25">
      <c r="B4" t="s">
        <v>51</v>
      </c>
      <c r="C4" s="36">
        <f>'Accounting Statement'!C12</f>
        <v>427815</v>
      </c>
      <c r="D4" t="s">
        <v>64</v>
      </c>
      <c r="E4" s="36">
        <f>'Accounting Statement'!D12</f>
        <v>204524</v>
      </c>
    </row>
    <row r="6" spans="1:8" x14ac:dyDescent="0.25">
      <c r="D6" t="s">
        <v>3</v>
      </c>
      <c r="E6" s="1">
        <f>E4-C4</f>
        <v>-223291</v>
      </c>
    </row>
    <row r="7" spans="1:8" x14ac:dyDescent="0.25">
      <c r="D7" t="s">
        <v>37</v>
      </c>
      <c r="E7" s="6">
        <f>IF(AND(C4=0,E4=0),0,IF(C4=0,1,IF(E4=0,-1,(E4-C4)/C4)))</f>
        <v>-0.52193354604209763</v>
      </c>
      <c r="F7" t="str">
        <f>IF(E7&lt;-0.15,"yes explain",IF(E7&gt;0.15,"Yes explain","No explanation required"))</f>
        <v>yes explain</v>
      </c>
    </row>
    <row r="9" spans="1:8" x14ac:dyDescent="0.25">
      <c r="B9" s="8" t="s">
        <v>5</v>
      </c>
    </row>
    <row r="10" spans="1:8" ht="15.75" x14ac:dyDescent="0.3">
      <c r="B10" s="18" t="s">
        <v>39</v>
      </c>
    </row>
    <row r="11" spans="1:8" x14ac:dyDescent="0.25">
      <c r="B11" s="76" t="s">
        <v>53</v>
      </c>
    </row>
    <row r="12" spans="1:8" x14ac:dyDescent="0.25">
      <c r="B12" s="8"/>
    </row>
    <row r="13" spans="1:8" s="3" customFormat="1" ht="26.25" x14ac:dyDescent="0.25">
      <c r="B13" s="4" t="s">
        <v>52</v>
      </c>
      <c r="C13" s="4" t="s">
        <v>65</v>
      </c>
      <c r="D13" s="5" t="s">
        <v>3</v>
      </c>
      <c r="E13" s="87" t="s">
        <v>1</v>
      </c>
      <c r="F13" s="88"/>
      <c r="G13" s="87" t="s">
        <v>54</v>
      </c>
      <c r="H13" s="88"/>
    </row>
    <row r="14" spans="1:8" s="17" customFormat="1" x14ac:dyDescent="0.25">
      <c r="A14" s="16"/>
      <c r="B14" s="13">
        <v>123178</v>
      </c>
      <c r="C14" s="13">
        <v>0</v>
      </c>
      <c r="D14" s="74">
        <f>C14-B14</f>
        <v>-123178</v>
      </c>
      <c r="E14" s="84" t="s">
        <v>84</v>
      </c>
      <c r="F14" s="89"/>
      <c r="G14" s="16"/>
    </row>
    <row r="15" spans="1:8" s="11" customFormat="1" x14ac:dyDescent="0.25">
      <c r="B15" s="12">
        <v>66664</v>
      </c>
      <c r="C15" s="12">
        <v>5690</v>
      </c>
      <c r="D15" s="74">
        <f t="shared" ref="D15:D28" si="0">C15-B15</f>
        <v>-60974</v>
      </c>
      <c r="E15" s="84" t="s">
        <v>89</v>
      </c>
      <c r="F15" s="85"/>
      <c r="G15" s="11" t="s">
        <v>90</v>
      </c>
    </row>
    <row r="16" spans="1:8" s="11" customFormat="1" x14ac:dyDescent="0.25">
      <c r="B16" s="12">
        <v>33032</v>
      </c>
      <c r="C16" s="12">
        <v>14813.09</v>
      </c>
      <c r="D16" s="74">
        <f t="shared" si="0"/>
        <v>-18218.91</v>
      </c>
      <c r="E16" s="84" t="s">
        <v>85</v>
      </c>
      <c r="F16" s="85"/>
    </row>
    <row r="17" spans="1:8" s="11" customFormat="1" x14ac:dyDescent="0.25">
      <c r="B17" s="12">
        <v>4465</v>
      </c>
      <c r="C17" s="12">
        <v>2024</v>
      </c>
      <c r="D17" s="74">
        <f t="shared" si="0"/>
        <v>-2441</v>
      </c>
      <c r="E17" s="84" t="s">
        <v>91</v>
      </c>
      <c r="F17" s="85"/>
      <c r="G17" s="11" t="s">
        <v>90</v>
      </c>
    </row>
    <row r="18" spans="1:8" s="11" customFormat="1" x14ac:dyDescent="0.25">
      <c r="B18" s="12">
        <v>4108</v>
      </c>
      <c r="C18" s="12">
        <v>9190</v>
      </c>
      <c r="D18" s="74">
        <f t="shared" si="0"/>
        <v>5082</v>
      </c>
      <c r="E18" s="84" t="s">
        <v>87</v>
      </c>
      <c r="F18" s="85"/>
      <c r="G18" s="11" t="s">
        <v>88</v>
      </c>
    </row>
    <row r="19" spans="1:8" s="11" customFormat="1" x14ac:dyDescent="0.25">
      <c r="B19" s="12">
        <v>3581</v>
      </c>
      <c r="C19" s="12"/>
      <c r="D19" s="74">
        <f t="shared" si="0"/>
        <v>-3581</v>
      </c>
      <c r="E19" s="84" t="s">
        <v>86</v>
      </c>
      <c r="F19" s="85"/>
      <c r="G19" s="11" t="s">
        <v>88</v>
      </c>
    </row>
    <row r="20" spans="1:8" s="11" customFormat="1" x14ac:dyDescent="0.25">
      <c r="B20" s="12">
        <v>1785</v>
      </c>
      <c r="C20" s="12">
        <v>1349</v>
      </c>
      <c r="D20" s="74">
        <f t="shared" si="0"/>
        <v>-436</v>
      </c>
      <c r="E20" s="84" t="s">
        <v>99</v>
      </c>
      <c r="F20" s="85"/>
    </row>
    <row r="21" spans="1:8" s="11" customFormat="1" x14ac:dyDescent="0.25">
      <c r="B21" s="12">
        <v>1309</v>
      </c>
      <c r="C21" s="12">
        <v>2501</v>
      </c>
      <c r="D21" s="74">
        <f t="shared" si="0"/>
        <v>1192</v>
      </c>
      <c r="E21" s="84" t="s">
        <v>92</v>
      </c>
      <c r="F21" s="85"/>
    </row>
    <row r="22" spans="1:8" s="11" customFormat="1" x14ac:dyDescent="0.25">
      <c r="B22" s="12">
        <v>2760</v>
      </c>
      <c r="C22" s="12">
        <v>4184</v>
      </c>
      <c r="D22" s="74">
        <f t="shared" si="0"/>
        <v>1424</v>
      </c>
      <c r="E22" s="84" t="s">
        <v>93</v>
      </c>
      <c r="F22" s="85"/>
    </row>
    <row r="23" spans="1:8" s="11" customFormat="1" x14ac:dyDescent="0.25">
      <c r="B23" s="12">
        <v>40354</v>
      </c>
      <c r="C23" s="12">
        <v>38974</v>
      </c>
      <c r="D23" s="74">
        <f t="shared" si="0"/>
        <v>-1380</v>
      </c>
      <c r="E23" s="84" t="s">
        <v>94</v>
      </c>
      <c r="F23" s="85"/>
    </row>
    <row r="24" spans="1:8" s="11" customFormat="1" x14ac:dyDescent="0.25">
      <c r="B24" s="12">
        <v>5055</v>
      </c>
      <c r="C24" s="12">
        <v>8996</v>
      </c>
      <c r="D24" s="74">
        <f t="shared" si="0"/>
        <v>3941</v>
      </c>
      <c r="E24" s="84" t="s">
        <v>100</v>
      </c>
      <c r="F24" s="85"/>
      <c r="G24" s="11" t="s">
        <v>88</v>
      </c>
    </row>
    <row r="25" spans="1:8" s="11" customFormat="1" x14ac:dyDescent="0.25">
      <c r="B25" s="12">
        <v>5061</v>
      </c>
      <c r="C25" s="12">
        <v>454</v>
      </c>
      <c r="D25" s="74">
        <f t="shared" si="0"/>
        <v>-4607</v>
      </c>
      <c r="E25" s="84" t="s">
        <v>95</v>
      </c>
      <c r="F25" s="85"/>
    </row>
    <row r="26" spans="1:8" s="11" customFormat="1" x14ac:dyDescent="0.25">
      <c r="B26" s="12">
        <v>19797</v>
      </c>
      <c r="C26" s="12">
        <v>5294</v>
      </c>
      <c r="D26" s="74">
        <f t="shared" si="0"/>
        <v>-14503</v>
      </c>
      <c r="E26" s="84" t="s">
        <v>96</v>
      </c>
      <c r="F26" s="85"/>
    </row>
    <row r="27" spans="1:8" s="11" customFormat="1" x14ac:dyDescent="0.25">
      <c r="B27" s="12">
        <v>4781</v>
      </c>
      <c r="C27" s="12">
        <v>3863</v>
      </c>
      <c r="D27" s="74">
        <f t="shared" si="0"/>
        <v>-918</v>
      </c>
      <c r="E27" s="77" t="s">
        <v>97</v>
      </c>
      <c r="F27" s="78"/>
    </row>
    <row r="28" spans="1:8" s="11" customFormat="1" x14ac:dyDescent="0.25">
      <c r="B28" s="12">
        <v>6444</v>
      </c>
      <c r="C28" s="12">
        <v>1042</v>
      </c>
      <c r="D28" s="74">
        <f t="shared" si="0"/>
        <v>-5402</v>
      </c>
      <c r="E28" s="77" t="s">
        <v>98</v>
      </c>
      <c r="F28" s="78"/>
    </row>
    <row r="29" spans="1:8" s="11" customFormat="1" x14ac:dyDescent="0.25">
      <c r="B29" s="12"/>
      <c r="C29" s="12"/>
      <c r="D29" s="74"/>
      <c r="E29" s="77"/>
      <c r="F29" s="78"/>
    </row>
    <row r="30" spans="1:8" s="11" customFormat="1" x14ac:dyDescent="0.25">
      <c r="B30" s="12"/>
      <c r="C30" s="12"/>
      <c r="D30" s="74"/>
      <c r="E30" s="84"/>
      <c r="F30" s="85"/>
    </row>
    <row r="31" spans="1:8" x14ac:dyDescent="0.25">
      <c r="A31" s="9" t="s">
        <v>0</v>
      </c>
      <c r="B31" s="10">
        <f>SUM(B14:B30)</f>
        <v>322374</v>
      </c>
      <c r="C31" s="10">
        <f>SUM(C14:C30)</f>
        <v>98374.09</v>
      </c>
      <c r="D31" s="75">
        <f>SUM(D14:D30)</f>
        <v>-223999.91</v>
      </c>
      <c r="E31" s="86"/>
      <c r="F31" s="85"/>
      <c r="G31" s="7"/>
    </row>
    <row r="32" spans="1:8" x14ac:dyDescent="0.25">
      <c r="H32" s="2"/>
    </row>
    <row r="33" spans="1:6" x14ac:dyDescent="0.25">
      <c r="F33" s="7"/>
    </row>
    <row r="34" spans="1:6" x14ac:dyDescent="0.25">
      <c r="A34" s="14" t="s">
        <v>4</v>
      </c>
    </row>
  </sheetData>
  <mergeCells count="17">
    <mergeCell ref="E31:F31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4:F24"/>
    <mergeCell ref="E25:F25"/>
    <mergeCell ref="E26:F26"/>
    <mergeCell ref="E30:F30"/>
  </mergeCells>
  <pageMargins left="0.7" right="0.7" top="0.75" bottom="0.75" header="0.3" footer="0.3"/>
  <pageSetup paperSize="9" scale="58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35"/>
  <sheetViews>
    <sheetView topLeftCell="A22" workbookViewId="0">
      <selection activeCell="G26" sqref="G26"/>
    </sheetView>
  </sheetViews>
  <sheetFormatPr defaultColWidth="9.140625" defaultRowHeight="16.5" x14ac:dyDescent="0.3"/>
  <cols>
    <col min="1" max="1" width="6.85546875" style="59" bestFit="1" customWidth="1"/>
    <col min="2" max="2" width="11.28515625" style="59" customWidth="1"/>
    <col min="3" max="3" width="10.7109375" style="59" customWidth="1"/>
    <col min="4" max="4" width="19.140625" style="59" customWidth="1"/>
    <col min="5" max="5" width="11.7109375" style="59" customWidth="1"/>
    <col min="6" max="6" width="12.5703125" style="59" customWidth="1"/>
    <col min="7" max="16384" width="9.140625" style="59"/>
  </cols>
  <sheetData>
    <row r="1" spans="2:7" x14ac:dyDescent="0.3">
      <c r="B1" s="64" t="s">
        <v>43</v>
      </c>
    </row>
    <row r="3" spans="2:7" x14ac:dyDescent="0.3">
      <c r="B3" s="60"/>
    </row>
    <row r="4" spans="2:7" x14ac:dyDescent="0.3">
      <c r="B4" s="59" t="s">
        <v>44</v>
      </c>
      <c r="C4" s="65">
        <f>'Accounting Statement'!D13</f>
        <v>565996</v>
      </c>
      <c r="D4" s="59" t="s">
        <v>45</v>
      </c>
      <c r="E4" s="65">
        <f>'Accounting Statement'!D8</f>
        <v>407041</v>
      </c>
    </row>
    <row r="6" spans="2:7" x14ac:dyDescent="0.3">
      <c r="D6" s="66"/>
    </row>
    <row r="7" spans="2:7" x14ac:dyDescent="0.3">
      <c r="E7" s="67"/>
    </row>
    <row r="8" spans="2:7" x14ac:dyDescent="0.3">
      <c r="E8" s="60" t="s">
        <v>46</v>
      </c>
      <c r="F8" s="60" t="s">
        <v>46</v>
      </c>
      <c r="G8" s="60" t="s">
        <v>46</v>
      </c>
    </row>
    <row r="9" spans="2:7" x14ac:dyDescent="0.3">
      <c r="B9" s="60" t="s">
        <v>47</v>
      </c>
    </row>
    <row r="10" spans="2:7" x14ac:dyDescent="0.3">
      <c r="C10" s="61" t="s">
        <v>101</v>
      </c>
      <c r="E10" s="79">
        <v>10000</v>
      </c>
    </row>
    <row r="11" spans="2:7" x14ac:dyDescent="0.3">
      <c r="C11" s="61" t="s">
        <v>102</v>
      </c>
      <c r="E11" s="61">
        <v>3148.04</v>
      </c>
    </row>
    <row r="12" spans="2:7" x14ac:dyDescent="0.3">
      <c r="C12" s="61" t="s">
        <v>103</v>
      </c>
      <c r="E12" s="61">
        <v>57992.38</v>
      </c>
    </row>
    <row r="13" spans="2:7" x14ac:dyDescent="0.3">
      <c r="C13" s="61" t="s">
        <v>104</v>
      </c>
      <c r="E13" s="61">
        <v>43364.800000000003</v>
      </c>
    </row>
    <row r="14" spans="2:7" x14ac:dyDescent="0.3">
      <c r="C14" s="61" t="s">
        <v>105</v>
      </c>
      <c r="E14" s="80">
        <v>69960.41</v>
      </c>
    </row>
    <row r="15" spans="2:7" x14ac:dyDescent="0.3">
      <c r="C15" s="61" t="s">
        <v>106</v>
      </c>
      <c r="E15" s="61">
        <v>13014.49</v>
      </c>
    </row>
    <row r="16" spans="2:7" x14ac:dyDescent="0.3">
      <c r="C16" s="61" t="s">
        <v>107</v>
      </c>
      <c r="E16" s="61">
        <v>1392.37</v>
      </c>
    </row>
    <row r="17" spans="2:6" x14ac:dyDescent="0.3">
      <c r="C17" s="61" t="s">
        <v>92</v>
      </c>
      <c r="E17" s="61">
        <v>3234.12</v>
      </c>
    </row>
    <row r="18" spans="2:6" x14ac:dyDescent="0.3">
      <c r="C18" s="61" t="s">
        <v>108</v>
      </c>
      <c r="E18" s="61">
        <v>2478.21</v>
      </c>
    </row>
    <row r="19" spans="2:6" x14ac:dyDescent="0.3">
      <c r="C19" s="61" t="s">
        <v>109</v>
      </c>
      <c r="E19" s="61">
        <v>5768.19</v>
      </c>
    </row>
    <row r="20" spans="2:6" x14ac:dyDescent="0.3">
      <c r="C20" s="61" t="s">
        <v>110</v>
      </c>
      <c r="E20" s="61">
        <v>174155.18</v>
      </c>
    </row>
    <row r="21" spans="2:6" x14ac:dyDescent="0.3">
      <c r="C21" s="61" t="s">
        <v>111</v>
      </c>
      <c r="E21" s="61">
        <v>4500</v>
      </c>
    </row>
    <row r="22" spans="2:6" x14ac:dyDescent="0.3">
      <c r="C22" s="61" t="s">
        <v>112</v>
      </c>
      <c r="E22" s="61">
        <v>3642.5</v>
      </c>
    </row>
    <row r="23" spans="2:6" x14ac:dyDescent="0.3">
      <c r="C23" s="61" t="s">
        <v>113</v>
      </c>
      <c r="E23" s="61">
        <v>3208.29</v>
      </c>
    </row>
    <row r="24" spans="2:6" x14ac:dyDescent="0.3">
      <c r="C24" s="61" t="s">
        <v>114</v>
      </c>
      <c r="E24" s="61">
        <v>573.6</v>
      </c>
    </row>
    <row r="25" spans="2:6" x14ac:dyDescent="0.3">
      <c r="C25" s="61" t="s">
        <v>115</v>
      </c>
      <c r="E25" s="61">
        <v>3500</v>
      </c>
    </row>
    <row r="26" spans="2:6" x14ac:dyDescent="0.3">
      <c r="C26" s="61" t="s">
        <v>116</v>
      </c>
      <c r="E26" s="61">
        <v>2209</v>
      </c>
    </row>
    <row r="27" spans="2:6" x14ac:dyDescent="0.3">
      <c r="C27" s="61" t="s">
        <v>117</v>
      </c>
      <c r="E27" s="61">
        <v>8339.98</v>
      </c>
    </row>
    <row r="28" spans="2:6" x14ac:dyDescent="0.3">
      <c r="C28" s="61" t="s">
        <v>118</v>
      </c>
      <c r="E28" s="61">
        <v>595.87</v>
      </c>
    </row>
    <row r="29" spans="2:6" x14ac:dyDescent="0.3">
      <c r="C29" s="61" t="s">
        <v>119</v>
      </c>
      <c r="E29" s="61">
        <v>4076</v>
      </c>
    </row>
    <row r="30" spans="2:6" x14ac:dyDescent="0.3">
      <c r="F30" s="62">
        <f>SUM(E10:E29)</f>
        <v>415153.42999999988</v>
      </c>
    </row>
    <row r="32" spans="2:6" x14ac:dyDescent="0.3">
      <c r="B32" s="60" t="s">
        <v>48</v>
      </c>
      <c r="E32" s="61">
        <v>150843</v>
      </c>
    </row>
    <row r="33" spans="2:7" x14ac:dyDescent="0.3">
      <c r="F33" s="62">
        <f>E32</f>
        <v>150843</v>
      </c>
    </row>
    <row r="34" spans="2:7" ht="17.25" thickBot="1" x14ac:dyDescent="0.35">
      <c r="B34" s="60" t="s">
        <v>49</v>
      </c>
      <c r="G34" s="63">
        <f>F30+F33</f>
        <v>565996.42999999993</v>
      </c>
    </row>
    <row r="35" spans="2:7" ht="17.2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C37" sqref="C37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2" bestFit="1" customWidth="1"/>
    <col min="8" max="8" width="13.7109375" customWidth="1"/>
  </cols>
  <sheetData>
    <row r="1" spans="1:8" x14ac:dyDescent="0.25">
      <c r="B1" s="15" t="s">
        <v>10</v>
      </c>
    </row>
    <row r="3" spans="1:8" x14ac:dyDescent="0.25">
      <c r="B3" s="8"/>
    </row>
    <row r="4" spans="1:8" x14ac:dyDescent="0.25">
      <c r="B4" t="s">
        <v>51</v>
      </c>
      <c r="C4" s="36">
        <f>'Accounting Statement'!C16</f>
        <v>990568</v>
      </c>
      <c r="D4" t="s">
        <v>64</v>
      </c>
      <c r="E4" s="36">
        <f>'Accounting Statement'!D16</f>
        <v>996358.01</v>
      </c>
    </row>
    <row r="6" spans="1:8" x14ac:dyDescent="0.25">
      <c r="D6" t="s">
        <v>3</v>
      </c>
      <c r="E6" s="1">
        <f>E4-C4</f>
        <v>5790.0100000000093</v>
      </c>
    </row>
    <row r="7" spans="1:8" x14ac:dyDescent="0.25">
      <c r="D7" t="s">
        <v>37</v>
      </c>
      <c r="E7" s="6">
        <f>IF(AND(C4=0,E4=0),0,IF(C4=0,1,IF(E4=0,-1,(E4-C4)/C4)))</f>
        <v>5.8451413734342409E-3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25">
      <c r="B9" s="8" t="s">
        <v>5</v>
      </c>
    </row>
    <row r="10" spans="1:8" ht="15.75" x14ac:dyDescent="0.3">
      <c r="B10" s="19" t="s">
        <v>11</v>
      </c>
    </row>
    <row r="11" spans="1:8" ht="15.75" x14ac:dyDescent="0.3">
      <c r="B11" s="18" t="s">
        <v>55</v>
      </c>
    </row>
    <row r="12" spans="1:8" s="3" customFormat="1" ht="26.25" customHeight="1" x14ac:dyDescent="0.25">
      <c r="B12" s="4" t="s">
        <v>52</v>
      </c>
      <c r="C12" s="4" t="s">
        <v>65</v>
      </c>
      <c r="D12" s="5" t="s">
        <v>3</v>
      </c>
      <c r="E12" s="87" t="s">
        <v>1</v>
      </c>
      <c r="F12" s="88"/>
      <c r="G12" s="72" t="s">
        <v>59</v>
      </c>
      <c r="H12" s="73" t="s">
        <v>60</v>
      </c>
    </row>
    <row r="13" spans="1:8" s="17" customFormat="1" x14ac:dyDescent="0.25">
      <c r="A13" s="16"/>
      <c r="B13" s="13"/>
      <c r="C13" s="13"/>
      <c r="D13" s="13">
        <f>C13-B13</f>
        <v>0</v>
      </c>
      <c r="E13" s="90"/>
      <c r="F13" s="91"/>
      <c r="G13" s="16"/>
    </row>
    <row r="14" spans="1:8" s="11" customFormat="1" x14ac:dyDescent="0.25">
      <c r="B14" s="12"/>
      <c r="C14" s="12"/>
      <c r="D14" s="13">
        <f t="shared" ref="D14:D27" si="0">C14-B14</f>
        <v>0</v>
      </c>
      <c r="E14" s="84"/>
      <c r="F14" s="85"/>
    </row>
    <row r="15" spans="1:8" s="11" customFormat="1" x14ac:dyDescent="0.25">
      <c r="B15" s="12"/>
      <c r="C15" s="12"/>
      <c r="D15" s="13">
        <f t="shared" si="0"/>
        <v>0</v>
      </c>
      <c r="E15" s="84"/>
      <c r="F15" s="85"/>
    </row>
    <row r="16" spans="1:8" s="11" customFormat="1" x14ac:dyDescent="0.25">
      <c r="B16" s="12"/>
      <c r="C16" s="12"/>
      <c r="D16" s="13">
        <f t="shared" si="0"/>
        <v>0</v>
      </c>
      <c r="E16" s="84"/>
      <c r="F16" s="85"/>
    </row>
    <row r="17" spans="1:12" s="11" customFormat="1" x14ac:dyDescent="0.25">
      <c r="B17" s="12"/>
      <c r="C17" s="12"/>
      <c r="D17" s="13">
        <f t="shared" si="0"/>
        <v>0</v>
      </c>
      <c r="E17" s="84"/>
      <c r="F17" s="85"/>
    </row>
    <row r="18" spans="1:12" s="11" customFormat="1" x14ac:dyDescent="0.25">
      <c r="B18" s="12"/>
      <c r="C18" s="12"/>
      <c r="D18" s="13">
        <f t="shared" si="0"/>
        <v>0</v>
      </c>
      <c r="E18" s="84"/>
      <c r="F18" s="85"/>
      <c r="L18" s="20"/>
    </row>
    <row r="19" spans="1:12" s="11" customFormat="1" x14ac:dyDescent="0.25">
      <c r="B19" s="12"/>
      <c r="C19" s="12"/>
      <c r="D19" s="13">
        <f t="shared" si="0"/>
        <v>0</v>
      </c>
      <c r="E19" s="84"/>
      <c r="F19" s="85"/>
    </row>
    <row r="20" spans="1:12" s="11" customFormat="1" x14ac:dyDescent="0.25">
      <c r="B20" s="12"/>
      <c r="C20" s="12"/>
      <c r="D20" s="13">
        <f t="shared" si="0"/>
        <v>0</v>
      </c>
      <c r="E20" s="84"/>
      <c r="F20" s="85"/>
    </row>
    <row r="21" spans="1:12" s="11" customFormat="1" x14ac:dyDescent="0.25">
      <c r="B21" s="12"/>
      <c r="C21" s="12"/>
      <c r="D21" s="13">
        <f t="shared" si="0"/>
        <v>0</v>
      </c>
      <c r="E21" s="84"/>
      <c r="F21" s="85"/>
    </row>
    <row r="22" spans="1:12" s="11" customFormat="1" x14ac:dyDescent="0.25">
      <c r="B22" s="12"/>
      <c r="C22" s="12"/>
      <c r="D22" s="13">
        <f t="shared" si="0"/>
        <v>0</v>
      </c>
      <c r="E22" s="84"/>
      <c r="F22" s="85"/>
    </row>
    <row r="23" spans="1:12" s="11" customFormat="1" x14ac:dyDescent="0.25">
      <c r="B23" s="12"/>
      <c r="C23" s="12"/>
      <c r="D23" s="13">
        <f t="shared" si="0"/>
        <v>0</v>
      </c>
      <c r="E23" s="84"/>
      <c r="F23" s="85"/>
    </row>
    <row r="24" spans="1:12" s="11" customFormat="1" x14ac:dyDescent="0.25">
      <c r="B24" s="12"/>
      <c r="C24" s="12"/>
      <c r="D24" s="13">
        <f t="shared" si="0"/>
        <v>0</v>
      </c>
      <c r="E24" s="84"/>
      <c r="F24" s="85"/>
    </row>
    <row r="25" spans="1:12" s="11" customFormat="1" x14ac:dyDescent="0.25">
      <c r="B25" s="12"/>
      <c r="C25" s="12"/>
      <c r="D25" s="13">
        <f t="shared" si="0"/>
        <v>0</v>
      </c>
      <c r="E25" s="84"/>
      <c r="F25" s="85"/>
    </row>
    <row r="26" spans="1:12" s="11" customFormat="1" x14ac:dyDescent="0.25">
      <c r="B26" s="12"/>
      <c r="C26" s="12"/>
      <c r="D26" s="13">
        <f t="shared" si="0"/>
        <v>0</v>
      </c>
      <c r="E26" s="84"/>
      <c r="F26" s="85"/>
    </row>
    <row r="27" spans="1:12" s="11" customFormat="1" x14ac:dyDescent="0.25">
      <c r="B27" s="12"/>
      <c r="C27" s="12"/>
      <c r="D27" s="13">
        <f t="shared" si="0"/>
        <v>0</v>
      </c>
      <c r="E27" s="84"/>
      <c r="F27" s="85"/>
    </row>
    <row r="28" spans="1:12" x14ac:dyDescent="0.2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6"/>
      <c r="F28" s="85"/>
      <c r="G28" s="7"/>
    </row>
    <row r="29" spans="1:12" x14ac:dyDescent="0.25">
      <c r="H29" s="2"/>
    </row>
    <row r="30" spans="1:12" x14ac:dyDescent="0.25">
      <c r="A30" s="14" t="s">
        <v>4</v>
      </c>
      <c r="F30" s="7"/>
    </row>
    <row r="32" spans="1:12" ht="15.75" x14ac:dyDescent="0.3">
      <c r="B32" s="18" t="s">
        <v>56</v>
      </c>
    </row>
    <row r="33" spans="1:8" x14ac:dyDescent="0.25">
      <c r="B33" t="s">
        <v>61</v>
      </c>
    </row>
    <row r="34" spans="1:8" x14ac:dyDescent="0.25">
      <c r="B34" t="s">
        <v>51</v>
      </c>
      <c r="C34" s="36">
        <f>'Accounting Statement'!C45</f>
        <v>0</v>
      </c>
      <c r="D34" t="s">
        <v>64</v>
      </c>
      <c r="E34" s="36">
        <f>'Accounting Statement'!D45</f>
        <v>0</v>
      </c>
    </row>
    <row r="36" spans="1:8" ht="30" x14ac:dyDescent="0.25">
      <c r="A36" s="3"/>
      <c r="B36" s="4" t="s">
        <v>52</v>
      </c>
      <c r="C36" s="4" t="s">
        <v>65</v>
      </c>
      <c r="D36" s="5" t="s">
        <v>3</v>
      </c>
      <c r="E36" s="87" t="s">
        <v>1</v>
      </c>
      <c r="F36" s="88"/>
      <c r="G36" s="72" t="s">
        <v>59</v>
      </c>
      <c r="H36" s="73" t="s">
        <v>60</v>
      </c>
    </row>
    <row r="37" spans="1:8" x14ac:dyDescent="0.25">
      <c r="A37" s="16"/>
      <c r="B37" s="13"/>
      <c r="C37" s="13"/>
      <c r="D37" s="13">
        <f>C37-B37</f>
        <v>0</v>
      </c>
      <c r="E37" s="90"/>
      <c r="F37" s="91"/>
      <c r="G37" s="16"/>
      <c r="H37" s="17"/>
    </row>
    <row r="38" spans="1:8" x14ac:dyDescent="0.25">
      <c r="A38" s="11"/>
      <c r="B38" s="12"/>
      <c r="C38" s="12"/>
      <c r="D38" s="13">
        <f t="shared" ref="D38:D39" si="1">C38-B38</f>
        <v>0</v>
      </c>
      <c r="E38" s="84"/>
      <c r="F38" s="85"/>
      <c r="G38" s="11"/>
      <c r="H38" s="11"/>
    </row>
    <row r="39" spans="1:8" x14ac:dyDescent="0.25">
      <c r="A39" s="11"/>
      <c r="B39" s="12"/>
      <c r="C39" s="12"/>
      <c r="D39" s="13">
        <f t="shared" si="1"/>
        <v>0</v>
      </c>
      <c r="E39" s="84"/>
      <c r="F39" s="85"/>
      <c r="G39" s="11"/>
      <c r="H39" s="11"/>
    </row>
    <row r="40" spans="1:8" x14ac:dyDescent="0.25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6"/>
      <c r="F40" s="85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56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C12" sqref="C12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12</v>
      </c>
    </row>
    <row r="3" spans="1:7" x14ac:dyDescent="0.25">
      <c r="B3" s="8"/>
    </row>
    <row r="4" spans="1:7" x14ac:dyDescent="0.25">
      <c r="B4" t="s">
        <v>51</v>
      </c>
      <c r="C4" s="36">
        <f>'Accounting Statement'!C17</f>
        <v>0</v>
      </c>
      <c r="D4" t="s">
        <v>64</v>
      </c>
      <c r="E4" s="36">
        <f>'Accounting Statement'!D17</f>
        <v>0</v>
      </c>
    </row>
    <row r="6" spans="1:7" x14ac:dyDescent="0.25">
      <c r="D6" t="s">
        <v>3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5</v>
      </c>
    </row>
    <row r="10" spans="1:7" ht="15.75" x14ac:dyDescent="0.3">
      <c r="B10" s="18" t="s">
        <v>57</v>
      </c>
    </row>
    <row r="11" spans="1:7" s="3" customFormat="1" ht="26.25" x14ac:dyDescent="0.25">
      <c r="B11" s="4" t="s">
        <v>52</v>
      </c>
      <c r="C11" s="4" t="s">
        <v>65</v>
      </c>
      <c r="D11" s="5" t="s">
        <v>3</v>
      </c>
      <c r="E11" s="87" t="s">
        <v>1</v>
      </c>
      <c r="F11" s="88"/>
    </row>
    <row r="12" spans="1:7" s="17" customFormat="1" x14ac:dyDescent="0.25">
      <c r="A12" s="16"/>
      <c r="B12" s="13"/>
      <c r="C12" s="13"/>
      <c r="D12" s="13">
        <f>C12-B12</f>
        <v>0</v>
      </c>
      <c r="E12" s="90"/>
      <c r="F12" s="91"/>
      <c r="G12" s="16"/>
    </row>
    <row r="13" spans="1:7" s="11" customFormat="1" x14ac:dyDescent="0.25">
      <c r="B13" s="12"/>
      <c r="C13" s="12"/>
      <c r="D13" s="13">
        <f t="shared" ref="D13:D18" si="0">C13-B13</f>
        <v>0</v>
      </c>
      <c r="E13" s="84"/>
      <c r="F13" s="85"/>
    </row>
    <row r="14" spans="1:7" s="11" customFormat="1" x14ac:dyDescent="0.25">
      <c r="B14" s="12"/>
      <c r="C14" s="12"/>
      <c r="D14" s="13">
        <f t="shared" si="0"/>
        <v>0</v>
      </c>
      <c r="E14" s="84"/>
      <c r="F14" s="85"/>
    </row>
    <row r="15" spans="1:7" s="11" customFormat="1" x14ac:dyDescent="0.25">
      <c r="B15" s="12"/>
      <c r="C15" s="12"/>
      <c r="D15" s="13">
        <f t="shared" si="0"/>
        <v>0</v>
      </c>
      <c r="E15" s="84"/>
      <c r="F15" s="85"/>
    </row>
    <row r="16" spans="1:7" s="11" customFormat="1" x14ac:dyDescent="0.25">
      <c r="B16" s="12"/>
      <c r="C16" s="12"/>
      <c r="D16" s="13">
        <f t="shared" si="0"/>
        <v>0</v>
      </c>
      <c r="E16" s="84"/>
      <c r="F16" s="85"/>
    </row>
    <row r="17" spans="1:8" s="11" customFormat="1" x14ac:dyDescent="0.25">
      <c r="B17" s="12"/>
      <c r="C17" s="12"/>
      <c r="D17" s="13">
        <f t="shared" si="0"/>
        <v>0</v>
      </c>
      <c r="E17" s="84"/>
      <c r="F17" s="85"/>
    </row>
    <row r="18" spans="1:8" s="11" customFormat="1" x14ac:dyDescent="0.25">
      <c r="B18" s="12"/>
      <c r="C18" s="12"/>
      <c r="D18" s="13">
        <f t="shared" si="0"/>
        <v>0</v>
      </c>
      <c r="E18" s="84"/>
      <c r="F18" s="85"/>
    </row>
    <row r="19" spans="1:8" x14ac:dyDescent="0.25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6"/>
      <c r="F19" s="85"/>
      <c r="G19" s="7"/>
    </row>
    <row r="20" spans="1:8" x14ac:dyDescent="0.25">
      <c r="H20" s="2"/>
    </row>
    <row r="21" spans="1:8" x14ac:dyDescent="0.25">
      <c r="F21" s="7"/>
    </row>
    <row r="22" spans="1:8" x14ac:dyDescent="0.25">
      <c r="A22" s="14" t="s">
        <v>4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2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E1969CFD9A1A409F054F99CBBA39B9" ma:contentTypeVersion="18" ma:contentTypeDescription="Create a new document." ma:contentTypeScope="" ma:versionID="5a78e0db9ed5cd70a7a91d9ff29e9a02">
  <xsd:schema xmlns:xsd="http://www.w3.org/2001/XMLSchema" xmlns:xs="http://www.w3.org/2001/XMLSchema" xmlns:p="http://schemas.microsoft.com/office/2006/metadata/properties" xmlns:ns2="40526a6f-5c95-466c-a30a-33c658e234da" xmlns:ns3="a1a74a63-3836-4e3e-8431-7f80cbbb4b37" targetNamespace="http://schemas.microsoft.com/office/2006/metadata/properties" ma:root="true" ma:fieldsID="4166a64dc337f2346844019e2716c160" ns2:_="" ns3:_="">
    <xsd:import namespace="40526a6f-5c95-466c-a30a-33c658e234da"/>
    <xsd:import namespace="a1a74a63-3836-4e3e-8431-7f80cbbb4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26a6f-5c95-466c-a30a-33c658e234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b8fd31-1f09-4a6f-8d0a-efe5d2a7c1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74a63-3836-4e3e-8431-7f80cbbb4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afa1fd5-ce94-44ff-96de-f529a861164a}" ma:internalName="TaxCatchAll" ma:showField="CatchAllData" ma:web="a1a74a63-3836-4e3e-8431-7f80cbbb4b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TemplafyFormConfiguration><![CDATA[{"formFields":[],"formDataEntries":[]}]]></TemplafyFormConfiguration>
</file>

<file path=customXml/item4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a74a63-3836-4e3e-8431-7f80cbbb4b37" xsi:nil="true"/>
    <lcf76f155ced4ddcb4097134ff3c332f xmlns="40526a6f-5c95-466c-a30a-33c658e234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9B9E9D-E295-4E6E-A8C3-E3F4F1CBD7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C2D864-15CB-46FA-9E30-9989D69E0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526a6f-5c95-466c-a30a-33c658e234da"/>
    <ds:schemaRef ds:uri="a1a74a63-3836-4e3e-8431-7f80cbbb4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0E185F-155A-4A0D-81DB-4F839B431F71}">
  <ds:schemaRefs/>
</ds:datastoreItem>
</file>

<file path=customXml/itemProps4.xml><?xml version="1.0" encoding="utf-8"?>
<ds:datastoreItem xmlns:ds="http://schemas.openxmlformats.org/officeDocument/2006/customXml" ds:itemID="{3F1AD0D3-C2B2-41A7-8D84-5B653192951F}">
  <ds:schemaRefs/>
</ds:datastoreItem>
</file>

<file path=customXml/itemProps5.xml><?xml version="1.0" encoding="utf-8"?>
<ds:datastoreItem xmlns:ds="http://schemas.openxmlformats.org/officeDocument/2006/customXml" ds:itemID="{C2A1C369-E71E-47BF-999F-FD667177CB22}">
  <ds:schemaRefs>
    <ds:schemaRef ds:uri="http://schemas.microsoft.com/office/2006/metadata/properties"/>
    <ds:schemaRef ds:uri="http://schemas.microsoft.com/office/infopath/2007/PartnerControls"/>
    <ds:schemaRef ds:uri="a1a74a63-3836-4e3e-8431-7f80cbbb4b37"/>
    <ds:schemaRef ds:uri="40526a6f-5c95-466c-a30a-33c658e234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Clerk- Frampton Cotterell PC</cp:lastModifiedBy>
  <cp:lastPrinted>2025-06-07T09:37:50Z</cp:lastPrinted>
  <dcterms:created xsi:type="dcterms:W3CDTF">2023-03-10T09:35:56Z</dcterms:created>
  <dcterms:modified xsi:type="dcterms:W3CDTF">2025-06-07T09:38:55Z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0x0101009EE1969CFD9A1A409F054F99CBBA39B9</vt:lpwstr>
  </property>
  <property fmtid="{D5CDD505-2E9C-101B-9397-08002B2CF9AE}" pid="8" name="MediaServiceImageTags">
    <vt:lpwstr/>
  </property>
</Properties>
</file>